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stment Summary" sheetId="1" state="visible" r:id="rId1"/>
    <sheet xmlns:r="http://schemas.openxmlformats.org/officeDocument/2006/relationships" name="Income Statement" sheetId="2" state="visible" r:id="rId2"/>
    <sheet xmlns:r="http://schemas.openxmlformats.org/officeDocument/2006/relationships" name="DCF Valuation" sheetId="3" state="visible" r:id="rId3"/>
    <sheet xmlns:r="http://schemas.openxmlformats.org/officeDocument/2006/relationships" name="Comparable Companies" sheetId="4" state="visible" r:id="rId4"/>
    <sheet xmlns:r="http://schemas.openxmlformats.org/officeDocument/2006/relationships" name="Sensitivity Analysi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"/>
    <numFmt numFmtId="165" formatCode="0.0%"/>
    <numFmt numFmtId="166" formatCode="$#,##0.00"/>
    <numFmt numFmtId="167" formatCode="0.0&quot;x&quot;"/>
  </numFmts>
  <fonts count="15">
    <font>
      <name val="Calibri"/>
      <family val="2"/>
      <color theme="1"/>
      <sz val="11"/>
      <scheme val="minor"/>
    </font>
    <font>
      <name val="Calibri"/>
      <b val="1"/>
      <color rgb="001A2744"/>
      <sz val="18"/>
    </font>
    <font>
      <name val="Calibri"/>
      <b val="1"/>
      <color rgb="00C9A96E"/>
      <sz val="14"/>
    </font>
    <font>
      <name val="Calibri"/>
      <i val="1"/>
      <color rgb="00666666"/>
      <sz val="10"/>
    </font>
    <font>
      <name val="Calibri"/>
      <b val="1"/>
      <color rgb="00FFFFFF"/>
      <sz val="11"/>
    </font>
    <font>
      <name val="Calibri"/>
      <b val="1"/>
      <color rgb="00333333"/>
      <sz val="10"/>
    </font>
    <font>
      <name val="Calibri"/>
      <b val="1"/>
      <color rgb="00C9A96E"/>
      <sz val="12"/>
    </font>
    <font>
      <name val="Calibri"/>
      <color rgb="00333333"/>
      <sz val="10"/>
    </font>
    <font>
      <name val="Calibri"/>
      <b val="1"/>
      <color rgb="001A2744"/>
      <sz val="11"/>
    </font>
    <font>
      <name val="Calibri"/>
      <i val="1"/>
      <color rgb="00999999"/>
      <sz val="9"/>
    </font>
    <font>
      <name val="Calibri"/>
      <b val="1"/>
      <color rgb="001A2744"/>
      <sz val="14"/>
    </font>
    <font>
      <name val="Calibri"/>
      <i val="1"/>
      <color rgb="00666666"/>
      <sz val="9"/>
    </font>
    <font>
      <name val="Calibri"/>
      <b val="1"/>
      <color rgb="00C9A96E"/>
      <sz val="16"/>
    </font>
    <font>
      <name val="Calibri"/>
      <b val="1"/>
      <color rgb="001A2744"/>
      <sz val="12"/>
    </font>
    <font>
      <name val="Calibri"/>
      <b val="1"/>
      <color rgb="001A2744"/>
      <sz val="10"/>
    </font>
  </fonts>
  <fills count="10">
    <fill>
      <patternFill/>
    </fill>
    <fill>
      <patternFill patternType="gray125"/>
    </fill>
    <fill>
      <patternFill patternType="solid">
        <fgColor rgb="001A2744"/>
        <bgColor rgb="001A2744"/>
      </patternFill>
    </fill>
    <fill>
      <patternFill patternType="solid">
        <fgColor rgb="00F2F4F7"/>
        <bgColor rgb="00F2F4F7"/>
      </patternFill>
    </fill>
    <fill>
      <patternFill patternType="solid">
        <fgColor rgb="00FFFFFF"/>
        <bgColor rgb="00FFFFFF"/>
      </patternFill>
    </fill>
    <fill>
      <patternFill patternType="solid">
        <fgColor rgb="00FFF8E7"/>
        <bgColor rgb="00FFF8E7"/>
      </patternFill>
    </fill>
    <fill>
      <patternFill patternType="solid">
        <fgColor rgb="00D4EDDA"/>
        <bgColor rgb="00D4EDDA"/>
      </patternFill>
    </fill>
    <fill>
      <patternFill patternType="solid">
        <fgColor rgb="00E8EBF0"/>
        <bgColor rgb="00E8EBF0"/>
      </patternFill>
    </fill>
    <fill>
      <patternFill patternType="solid">
        <fgColor rgb="00F0FFF0"/>
        <bgColor rgb="00F0FFF0"/>
      </patternFill>
    </fill>
    <fill>
      <patternFill patternType="solid">
        <fgColor rgb="00FFF0F0"/>
        <bgColor rgb="00FFF0F0"/>
      </patternFill>
    </fill>
  </fills>
  <borders count="2">
    <border>
      <left/>
      <right/>
      <top/>
      <bottom/>
      <diagonal/>
    </border>
    <border>
      <left style="thin">
        <color rgb="00D0D5DD"/>
      </left>
      <right style="thin">
        <color rgb="00D0D5DD"/>
      </right>
      <top style="thin">
        <color rgb="00D0D5DD"/>
      </top>
      <bottom style="thin">
        <color rgb="00D0D5DD"/>
      </bottom>
    </border>
  </borders>
  <cellStyleXfs count="1">
    <xf numFmtId="0" fontId="0" fillId="0" borderId="0"/>
  </cellStyleXfs>
  <cellXfs count="58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0" borderId="0" pivotButton="0" quotePrefix="0" xfId="0"/>
    <xf numFmtId="0" fontId="4" fillId="2" borderId="1" pivotButton="0" quotePrefix="0" xfId="0"/>
    <xf numFmtId="0" fontId="4" fillId="2" borderId="1" applyAlignment="1" pivotButton="0" quotePrefix="0" xfId="0">
      <alignment horizontal="center" vertical="center" wrapText="1"/>
    </xf>
    <xf numFmtId="0" fontId="5" fillId="3" borderId="1" pivotButton="0" quotePrefix="0" xfId="0"/>
    <xf numFmtId="0" fontId="6" fillId="3" borderId="1" applyAlignment="1" pivotButton="0" quotePrefix="0" xfId="0">
      <alignment horizontal="center"/>
    </xf>
    <xf numFmtId="0" fontId="5" fillId="4" borderId="1" pivotButton="0" quotePrefix="0" xfId="0"/>
    <xf numFmtId="0" fontId="7" fillId="4" borderId="1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8" fillId="0" borderId="0" pivotButton="0" quotePrefix="0" xfId="0"/>
    <xf numFmtId="0" fontId="7" fillId="0" borderId="0" applyAlignment="1" pivotButton="0" quotePrefix="0" xfId="0">
      <alignment vertical="top" wrapText="1"/>
    </xf>
    <xf numFmtId="0" fontId="9" fillId="0" borderId="0" applyAlignment="1" pivotButton="0" quotePrefix="0" xfId="0">
      <alignment wrapText="1"/>
    </xf>
    <xf numFmtId="0" fontId="10" fillId="0" borderId="0" pivotButton="0" quotePrefix="0" xfId="0"/>
    <xf numFmtId="0" fontId="11" fillId="0" borderId="0" pivotButton="0" quotePrefix="0" xfId="0"/>
    <xf numFmtId="164" fontId="5" fillId="4" borderId="1" applyAlignment="1" pivotButton="0" quotePrefix="0" xfId="0">
      <alignment horizontal="right"/>
    </xf>
    <xf numFmtId="0" fontId="7" fillId="3" borderId="1" pivotButton="0" quotePrefix="0" xfId="0"/>
    <xf numFmtId="165" fontId="7" fillId="3" borderId="1" applyAlignment="1" pivotButton="0" quotePrefix="0" xfId="0">
      <alignment horizontal="right"/>
    </xf>
    <xf numFmtId="165" fontId="7" fillId="5" borderId="1" applyAlignment="1" pivotButton="0" quotePrefix="0" xfId="0">
      <alignment horizontal="right"/>
    </xf>
    <xf numFmtId="0" fontId="7" fillId="0" borderId="1" pivotButton="0" quotePrefix="0" xfId="0"/>
    <xf numFmtId="164" fontId="7" fillId="3" borderId="1" applyAlignment="1" pivotButton="0" quotePrefix="0" xfId="0">
      <alignment horizontal="right"/>
    </xf>
    <xf numFmtId="0" fontId="7" fillId="4" borderId="1" pivotButton="0" quotePrefix="0" xfId="0"/>
    <xf numFmtId="165" fontId="7" fillId="4" borderId="1" applyAlignment="1" pivotButton="0" quotePrefix="0" xfId="0">
      <alignment horizontal="right"/>
    </xf>
    <xf numFmtId="164" fontId="5" fillId="3" borderId="1" applyAlignment="1" pivotButton="0" quotePrefix="0" xfId="0">
      <alignment horizontal="right"/>
    </xf>
    <xf numFmtId="164" fontId="7" fillId="4" borderId="1" applyAlignment="1" pivotButton="0" quotePrefix="0" xfId="0">
      <alignment horizontal="right"/>
    </xf>
    <xf numFmtId="164" fontId="7" fillId="5" borderId="1" applyAlignment="1" pivotButton="0" quotePrefix="0" xfId="0">
      <alignment horizontal="right"/>
    </xf>
    <xf numFmtId="166" fontId="7" fillId="3" borderId="1" applyAlignment="1" pivotButton="0" quotePrefix="0" xfId="0">
      <alignment horizontal="right"/>
    </xf>
    <xf numFmtId="0" fontId="9" fillId="0" borderId="0" pivotButton="0" quotePrefix="0" xfId="0"/>
    <xf numFmtId="2" fontId="7" fillId="5" borderId="1" applyAlignment="1" pivotButton="0" quotePrefix="0" xfId="0">
      <alignment horizontal="right"/>
    </xf>
    <xf numFmtId="165" fontId="5" fillId="3" borderId="1" applyAlignment="1" pivotButton="0" quotePrefix="0" xfId="0">
      <alignment horizontal="right"/>
    </xf>
    <xf numFmtId="165" fontId="5" fillId="5" borderId="1" applyAlignment="1" pivotButton="0" quotePrefix="0" xfId="0">
      <alignment horizontal="right"/>
    </xf>
    <xf numFmtId="0" fontId="0" fillId="0" borderId="1" applyAlignment="1" pivotButton="0" quotePrefix="0" xfId="0">
      <alignment horizontal="right"/>
    </xf>
    <xf numFmtId="166" fontId="12" fillId="6" borderId="1" applyAlignment="1" pivotButton="0" quotePrefix="0" xfId="0">
      <alignment horizontal="right"/>
    </xf>
    <xf numFmtId="0" fontId="5" fillId="5" borderId="1" applyAlignment="1" pivotButton="0" quotePrefix="0" xfId="0">
      <alignment horizontal="left" vertical="center"/>
    </xf>
    <xf numFmtId="0" fontId="7" fillId="5" borderId="1" applyAlignment="1" pivotButton="0" quotePrefix="0" xfId="0">
      <alignment horizontal="left" vertical="center"/>
    </xf>
    <xf numFmtId="166" fontId="0" fillId="5" borderId="1" applyAlignment="1" pivotButton="0" quotePrefix="0" xfId="0">
      <alignment horizontal="right" vertical="center"/>
    </xf>
    <xf numFmtId="164" fontId="0" fillId="5" borderId="1" applyAlignment="1" pivotButton="0" quotePrefix="0" xfId="0">
      <alignment horizontal="right" vertical="center"/>
    </xf>
    <xf numFmtId="167" fontId="0" fillId="5" borderId="1" applyAlignment="1" pivotButton="0" quotePrefix="0" xfId="0">
      <alignment horizontal="right" vertical="center"/>
    </xf>
    <xf numFmtId="0" fontId="7" fillId="3" borderId="1" applyAlignment="1" pivotButton="0" quotePrefix="0" xfId="0">
      <alignment horizontal="left" vertical="center"/>
    </xf>
    <xf numFmtId="166" fontId="0" fillId="3" borderId="1" applyAlignment="1" pivotButton="0" quotePrefix="0" xfId="0">
      <alignment horizontal="right" vertical="center"/>
    </xf>
    <xf numFmtId="164" fontId="0" fillId="3" borderId="1" applyAlignment="1" pivotButton="0" quotePrefix="0" xfId="0">
      <alignment horizontal="right" vertical="center"/>
    </xf>
    <xf numFmtId="167" fontId="0" fillId="3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right" vertical="center"/>
    </xf>
    <xf numFmtId="0" fontId="7" fillId="4" borderId="1" applyAlignment="1" pivotButton="0" quotePrefix="0" xfId="0">
      <alignment horizontal="left" vertical="center"/>
    </xf>
    <xf numFmtId="166" fontId="0" fillId="4" borderId="1" applyAlignment="1" pivotButton="0" quotePrefix="0" xfId="0">
      <alignment horizontal="right" vertical="center"/>
    </xf>
    <xf numFmtId="164" fontId="0" fillId="4" borderId="1" applyAlignment="1" pivotButton="0" quotePrefix="0" xfId="0">
      <alignment horizontal="right" vertical="center"/>
    </xf>
    <xf numFmtId="167" fontId="0" fillId="4" borderId="1" applyAlignment="1" pivotButton="0" quotePrefix="0" xfId="0">
      <alignment horizontal="right" vertical="center"/>
    </xf>
    <xf numFmtId="0" fontId="5" fillId="7" borderId="1" pivotButton="0" quotePrefix="0" xfId="0"/>
    <xf numFmtId="166" fontId="5" fillId="7" borderId="1" applyAlignment="1" pivotButton="0" quotePrefix="0" xfId="0">
      <alignment horizontal="right"/>
    </xf>
    <xf numFmtId="164" fontId="5" fillId="7" borderId="1" applyAlignment="1" pivotButton="0" quotePrefix="0" xfId="0">
      <alignment horizontal="right"/>
    </xf>
    <xf numFmtId="167" fontId="5" fillId="7" borderId="1" applyAlignment="1" pivotButton="0" quotePrefix="0" xfId="0">
      <alignment horizontal="right"/>
    </xf>
    <xf numFmtId="165" fontId="4" fillId="2" borderId="1" applyAlignment="1" pivotButton="0" quotePrefix="0" xfId="0">
      <alignment horizontal="center" vertical="center" wrapText="1"/>
    </xf>
    <xf numFmtId="165" fontId="5" fillId="7" borderId="1" applyAlignment="1" pivotButton="0" quotePrefix="0" xfId="0">
      <alignment horizontal="center"/>
    </xf>
    <xf numFmtId="166" fontId="7" fillId="8" borderId="1" applyAlignment="1" pivotButton="0" quotePrefix="0" xfId="0">
      <alignment horizontal="center"/>
    </xf>
    <xf numFmtId="166" fontId="7" fillId="9" borderId="1" applyAlignment="1" pivotButton="0" quotePrefix="0" xfId="0">
      <alignment horizontal="center"/>
    </xf>
    <xf numFmtId="166" fontId="13" fillId="6" borderId="1" applyAlignment="1" pivotButton="0" quotePrefix="0" xfId="0">
      <alignment horizontal="center"/>
    </xf>
    <xf numFmtId="0" fontId="1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A2744"/>
    <outlinePr summaryBelow="1" summaryRight="1"/>
    <pageSetUpPr/>
  </sheetPr>
  <dimension ref="A1:F2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0" customWidth="1" min="1" max="1"/>
    <col width="2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" t="inlineStr">
        <is>
          <t>e.l.f. Beauty Inc. (NYSE: ELF) - Equity Research</t>
        </is>
      </c>
    </row>
    <row r="2">
      <c r="A2" s="2" t="inlineStr">
        <is>
          <t>Investment Summary</t>
        </is>
      </c>
    </row>
    <row r="3">
      <c r="A3" s="3" t="inlineStr">
        <is>
          <t>Prepared by: Nishidhi Thulkar  |  Date: April 2026  |  Student Research Exercise</t>
        </is>
      </c>
    </row>
    <row r="5">
      <c r="A5" s="4" t="inlineStr">
        <is>
          <t>Key Metric</t>
        </is>
      </c>
      <c r="B5" s="5" t="inlineStr">
        <is>
          <t>Value</t>
        </is>
      </c>
    </row>
    <row r="6">
      <c r="A6" s="6" t="inlineStr">
        <is>
          <t>Rating</t>
        </is>
      </c>
      <c r="B6" s="7" t="inlineStr">
        <is>
          <t>Outperform</t>
        </is>
      </c>
    </row>
    <row r="7">
      <c r="A7" s="8" t="inlineStr">
        <is>
          <t>Current Price</t>
        </is>
      </c>
      <c r="B7" s="9" t="inlineStr">
        <is>
          <t>$64.71</t>
        </is>
      </c>
    </row>
    <row r="8">
      <c r="A8" s="6" t="inlineStr">
        <is>
          <t>Price Target</t>
        </is>
      </c>
      <c r="B8" s="7" t="inlineStr">
        <is>
          <t>$95.00</t>
        </is>
      </c>
    </row>
    <row r="9">
      <c r="A9" s="8" t="inlineStr">
        <is>
          <t>Upside Potential</t>
        </is>
      </c>
      <c r="B9" s="9" t="inlineStr">
        <is>
          <t>~47%</t>
        </is>
      </c>
    </row>
    <row r="10">
      <c r="A10" s="6" t="inlineStr">
        <is>
          <t>Market Cap</t>
        </is>
      </c>
      <c r="B10" s="10" t="inlineStr">
        <is>
          <t>$3.8B</t>
        </is>
      </c>
    </row>
    <row r="11">
      <c r="A11" s="8" t="inlineStr">
        <is>
          <t>Enterprise Value</t>
        </is>
      </c>
      <c r="B11" s="9" t="inlineStr">
        <is>
          <t>$4.3B</t>
        </is>
      </c>
    </row>
    <row r="12">
      <c r="A12" s="6" t="inlineStr">
        <is>
          <t>Exchange</t>
        </is>
      </c>
      <c r="B12" s="10" t="inlineStr">
        <is>
          <t>NYSE</t>
        </is>
      </c>
    </row>
    <row r="13">
      <c r="A13" s="8" t="inlineStr">
        <is>
          <t>Sector</t>
        </is>
      </c>
      <c r="B13" s="9" t="inlineStr">
        <is>
          <t>Consumer Staples / Beauty</t>
        </is>
      </c>
    </row>
    <row r="14">
      <c r="A14" s="6" t="inlineStr">
        <is>
          <t>Fiscal Year End</t>
        </is>
      </c>
      <c r="B14" s="10" t="inlineStr">
        <is>
          <t>March 31</t>
        </is>
      </c>
    </row>
    <row r="17">
      <c r="A17" s="11" t="inlineStr">
        <is>
          <t>Investment Thesis</t>
        </is>
      </c>
    </row>
    <row r="18">
      <c r="A18" s="12" t="inlineStr">
        <is>
          <t>1. Social-media-native marketing model delivers 3-4x better cost-per-impression vs. legacy peers, driving organic virality on TikTok (15B+ views on #elfcosmetics).</t>
        </is>
      </c>
    </row>
    <row r="19">
      <c r="A19" s="12" t="inlineStr">
        <is>
          <t>2. "Accessible prestige" positioning captures share from both trade-down (Estee Lauder/MAC) and trade-up (dollar-store) consumers; 22 consecutive quarters of sales growth.</t>
        </is>
      </c>
    </row>
    <row r="20">
      <c r="A20" s="12" t="inlineStr">
        <is>
          <t>3. International expansion still in early innings (~21% of revenue); peer benchmark suggests ~60% upside from geographic diversification alone.</t>
        </is>
      </c>
    </row>
    <row r="21">
      <c r="A21" s="12" t="inlineStr">
        <is>
          <t>4. Rhode acquisition ($800M) opens celebrity-brand growth vector with strong brand heat and ELF's operational scale for distribution.</t>
        </is>
      </c>
    </row>
    <row r="22">
      <c r="A22" s="12" t="inlineStr">
        <is>
          <t>5. Naturium acquisition extends into faster-growing skincare category with science-forward positioning at $15-$25 price points.</t>
        </is>
      </c>
    </row>
    <row r="23">
      <c r="A23" s="12" t="inlineStr">
        <is>
          <t>6. At ~$65, ELF trades at a PEG of ~1.3x -- reasonable for a brand growing revenue at 28% YoY vs. peer median of ~1%.</t>
        </is>
      </c>
    </row>
    <row r="25">
      <c r="A25" s="13" t="inlineStr">
        <is>
          <t>DISCLAIMER: This is a student research exercise for educational purposes only. This is NOT investment advice. The author holds no position in ELF or any securities mentioned.</t>
        </is>
      </c>
    </row>
  </sheetData>
  <mergeCells count="11">
    <mergeCell ref="A2:F2"/>
    <mergeCell ref="A19:F19"/>
    <mergeCell ref="A1:F1"/>
    <mergeCell ref="A23:F23"/>
    <mergeCell ref="A22:F22"/>
    <mergeCell ref="A17:F17"/>
    <mergeCell ref="A18:F18"/>
    <mergeCell ref="A3:F3"/>
    <mergeCell ref="A21:F21"/>
    <mergeCell ref="A20:F20"/>
    <mergeCell ref="A25:F2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A2744"/>
    <outlinePr summaryBelow="1" summaryRight="1"/>
    <pageSetUpPr/>
  </sheetPr>
  <dimension ref="A1:I29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>
      <c r="A1" s="14" t="inlineStr">
        <is>
          <t>e.l.f. Beauty Inc. - Projected Income Statement ($M)</t>
        </is>
      </c>
    </row>
    <row r="2">
      <c r="A2" s="15" t="inlineStr">
        <is>
          <t>Fiscal Year Ends March 31 | Historical (FY2023-FY2025) + Projected (FY2026E-FY2030E)</t>
        </is>
      </c>
    </row>
    <row r="4">
      <c r="A4" s="5" t="inlineStr"/>
      <c r="B4" s="5" t="inlineStr">
        <is>
          <t>FY2023</t>
        </is>
      </c>
      <c r="C4" s="5" t="inlineStr">
        <is>
          <t>FY2024</t>
        </is>
      </c>
      <c r="D4" s="5" t="inlineStr">
        <is>
          <t>FY2025</t>
        </is>
      </c>
      <c r="E4" s="5" t="inlineStr">
        <is>
          <t>FY2026E</t>
        </is>
      </c>
      <c r="F4" s="5" t="inlineStr">
        <is>
          <t>FY2027E</t>
        </is>
      </c>
      <c r="G4" s="5" t="inlineStr">
        <is>
          <t>FY2028E</t>
        </is>
      </c>
      <c r="H4" s="5" t="inlineStr">
        <is>
          <t>FY2029E</t>
        </is>
      </c>
      <c r="I4" s="5" t="inlineStr">
        <is>
          <t>FY2030E</t>
        </is>
      </c>
    </row>
    <row r="5">
      <c r="A5" s="8" t="inlineStr">
        <is>
          <t>Revenue</t>
        </is>
      </c>
      <c r="B5" s="16" t="n">
        <v>578.8</v>
      </c>
      <c r="C5" s="16" t="n">
        <v>1023.9</v>
      </c>
      <c r="D5" s="16" t="n">
        <v>1313.5</v>
      </c>
      <c r="E5" s="16">
        <f>D5*(1+E6)</f>
        <v/>
      </c>
      <c r="F5" s="16">
        <f>E5*(1+F6)</f>
        <v/>
      </c>
      <c r="G5" s="16">
        <f>F5*(1+G6)</f>
        <v/>
      </c>
      <c r="H5" s="16">
        <f>G5*(1+H6)</f>
        <v/>
      </c>
      <c r="I5" s="16">
        <f>H5*(1+I6)</f>
        <v/>
      </c>
    </row>
    <row r="6">
      <c r="A6" s="17" t="inlineStr">
        <is>
          <t xml:space="preserve">  Revenue Growth %</t>
        </is>
      </c>
      <c r="C6" s="18" t="n">
        <v>0.7690048375950242</v>
      </c>
      <c r="D6" s="18" t="n">
        <v>0.2828401211055768</v>
      </c>
      <c r="E6" s="19" t="n">
        <v>0.18</v>
      </c>
      <c r="F6" s="19" t="n">
        <v>0.15</v>
      </c>
      <c r="G6" s="19" t="n">
        <v>0.12</v>
      </c>
      <c r="H6" s="19" t="n">
        <v>0.1</v>
      </c>
      <c r="I6" s="19" t="n">
        <v>0.1</v>
      </c>
    </row>
    <row r="7">
      <c r="A7" s="20" t="inlineStr"/>
    </row>
    <row r="8">
      <c r="A8" s="17" t="inlineStr">
        <is>
          <t>Cost of Goods Sold</t>
        </is>
      </c>
      <c r="B8" s="21" t="n">
        <v>179.428</v>
      </c>
      <c r="C8" s="21" t="n">
        <v>296.931</v>
      </c>
      <c r="D8" s="21" t="n">
        <v>378.288</v>
      </c>
      <c r="E8" s="21">
        <f>E5*(1-E10)</f>
        <v/>
      </c>
      <c r="F8" s="21">
        <f>F5*(1-F10)</f>
        <v/>
      </c>
      <c r="G8" s="21">
        <f>G5*(1-G10)</f>
        <v/>
      </c>
      <c r="H8" s="21">
        <f>H5*(1-H10)</f>
        <v/>
      </c>
      <c r="I8" s="21">
        <f>I5*(1-I10)</f>
        <v/>
      </c>
    </row>
    <row r="9">
      <c r="A9" s="8" t="inlineStr">
        <is>
          <t>Gross Profit</t>
        </is>
      </c>
      <c r="B9" s="16" t="n">
        <v>399.372</v>
      </c>
      <c r="C9" s="16" t="n">
        <v>726.9689999999999</v>
      </c>
      <c r="D9" s="16" t="n">
        <v>935.212</v>
      </c>
      <c r="E9" s="16">
        <f>E5-E8</f>
        <v/>
      </c>
      <c r="F9" s="16">
        <f>F5-F8</f>
        <v/>
      </c>
      <c r="G9" s="16">
        <f>G5-G8</f>
        <v/>
      </c>
      <c r="H9" s="16">
        <f>H5-H8</f>
        <v/>
      </c>
      <c r="I9" s="16">
        <f>I5-I8</f>
        <v/>
      </c>
    </row>
    <row r="10">
      <c r="A10" s="17" t="inlineStr">
        <is>
          <t xml:space="preserve">  Gross Margin %</t>
        </is>
      </c>
      <c r="B10" s="18" t="n">
        <v>0.6899999999999999</v>
      </c>
      <c r="C10" s="18" t="n">
        <v>0.71</v>
      </c>
      <c r="D10" s="18" t="n">
        <v>0.712</v>
      </c>
      <c r="E10" s="19" t="n">
        <v>0.71</v>
      </c>
      <c r="F10" s="19" t="n">
        <v>0.715</v>
      </c>
      <c r="G10" s="19" t="n">
        <v>0.718</v>
      </c>
      <c r="H10" s="19" t="n">
        <v>0.72</v>
      </c>
      <c r="I10" s="19" t="n">
        <v>0.72</v>
      </c>
    </row>
    <row r="11">
      <c r="A11" s="20" t="inlineStr"/>
    </row>
    <row r="12">
      <c r="A12" s="17" t="inlineStr">
        <is>
          <t>SG&amp;A Expenses</t>
        </is>
      </c>
      <c r="B12" s="21" t="n">
        <v>331.2719999999999</v>
      </c>
      <c r="C12" s="21" t="n">
        <v>577.269</v>
      </c>
      <c r="D12" s="21" t="n">
        <v>777.212</v>
      </c>
      <c r="E12" s="21">
        <f>E5*E13</f>
        <v/>
      </c>
      <c r="F12" s="21">
        <f>F5*F13</f>
        <v/>
      </c>
      <c r="G12" s="21">
        <f>G5*G13</f>
        <v/>
      </c>
      <c r="H12" s="21">
        <f>H5*H13</f>
        <v/>
      </c>
      <c r="I12" s="21">
        <f>I5*I13</f>
        <v/>
      </c>
    </row>
    <row r="13">
      <c r="A13" s="22" t="inlineStr">
        <is>
          <t xml:space="preserve">  SG&amp;A as % of Revenue</t>
        </is>
      </c>
      <c r="B13" s="23" t="n">
        <v>0.5723427781617139</v>
      </c>
      <c r="C13" s="23" t="n">
        <v>0.5637943158511574</v>
      </c>
      <c r="D13" s="23" t="n">
        <v>0.5917106966121051</v>
      </c>
      <c r="E13" s="19" t="n">
        <v>0.57</v>
      </c>
      <c r="F13" s="19" t="n">
        <v>0.5600000000000001</v>
      </c>
      <c r="G13" s="19" t="n">
        <v>0.55</v>
      </c>
      <c r="H13" s="19" t="n">
        <v>0.545</v>
      </c>
      <c r="I13" s="19" t="n">
        <v>0.54</v>
      </c>
    </row>
    <row r="14">
      <c r="A14" s="6" t="inlineStr">
        <is>
          <t>Operating Income (EBIT)</t>
        </is>
      </c>
      <c r="B14" s="24" t="n">
        <v>68.09999999999999</v>
      </c>
      <c r="C14" s="24" t="n">
        <v>149.7</v>
      </c>
      <c r="D14" s="24" t="n">
        <v>158</v>
      </c>
      <c r="E14" s="24">
        <f>E9-E12</f>
        <v/>
      </c>
      <c r="F14" s="24">
        <f>F9-F12</f>
        <v/>
      </c>
      <c r="G14" s="24">
        <f>G9-G12</f>
        <v/>
      </c>
      <c r="H14" s="24">
        <f>H9-H12</f>
        <v/>
      </c>
      <c r="I14" s="24">
        <f>I9-I12</f>
        <v/>
      </c>
    </row>
    <row r="15">
      <c r="A15" s="22" t="inlineStr">
        <is>
          <t xml:space="preserve">  Operating Margin %</t>
        </is>
      </c>
      <c r="B15" s="23" t="n">
        <v>0.1176572218382861</v>
      </c>
      <c r="C15" s="23" t="n">
        <v>0.1462056841488427</v>
      </c>
      <c r="D15" s="23" t="n">
        <v>0.1202893033878949</v>
      </c>
      <c r="E15" s="23">
        <f>E14/E5</f>
        <v/>
      </c>
      <c r="F15" s="23">
        <f>F14/F5</f>
        <v/>
      </c>
      <c r="G15" s="23">
        <f>G14/G5</f>
        <v/>
      </c>
      <c r="H15" s="23">
        <f>H14/H5</f>
        <v/>
      </c>
      <c r="I15" s="23">
        <f>I14/I5</f>
        <v/>
      </c>
    </row>
    <row r="16">
      <c r="A16" s="20" t="inlineStr"/>
    </row>
    <row r="17">
      <c r="A17" s="22" t="inlineStr">
        <is>
          <t>Interest Expense</t>
        </is>
      </c>
      <c r="B17" s="25" t="n">
        <v>2.5</v>
      </c>
      <c r="C17" s="25" t="n">
        <v>8</v>
      </c>
      <c r="D17" s="25" t="n">
        <v>18</v>
      </c>
      <c r="E17" s="26" t="n">
        <v>22</v>
      </c>
      <c r="F17" s="26" t="n">
        <v>20</v>
      </c>
      <c r="G17" s="26" t="n">
        <v>18</v>
      </c>
      <c r="H17" s="26" t="n">
        <v>16</v>
      </c>
      <c r="I17" s="26" t="n">
        <v>14</v>
      </c>
    </row>
    <row r="18">
      <c r="A18" s="17" t="inlineStr">
        <is>
          <t>Pre-Tax Income</t>
        </is>
      </c>
      <c r="B18" s="21" t="n">
        <v>65.59999999999999</v>
      </c>
      <c r="C18" s="21" t="n">
        <v>141.7</v>
      </c>
      <c r="D18" s="21" t="n">
        <v>140</v>
      </c>
      <c r="E18" s="21">
        <f>E14-E17</f>
        <v/>
      </c>
      <c r="F18" s="21">
        <f>F14-F17</f>
        <v/>
      </c>
      <c r="G18" s="21">
        <f>G14-G17</f>
        <v/>
      </c>
      <c r="H18" s="21">
        <f>H14-H17</f>
        <v/>
      </c>
      <c r="I18" s="21">
        <f>I14-I17</f>
        <v/>
      </c>
    </row>
    <row r="19">
      <c r="A19" s="22" t="inlineStr">
        <is>
          <t>Income Tax (22%)</t>
        </is>
      </c>
      <c r="B19" s="25" t="n">
        <v>14.432</v>
      </c>
      <c r="C19" s="25" t="n">
        <v>31.174</v>
      </c>
      <c r="D19" s="25" t="n">
        <v>30.8</v>
      </c>
      <c r="E19" s="25">
        <f>E18*0.22</f>
        <v/>
      </c>
      <c r="F19" s="25">
        <f>F18*0.22</f>
        <v/>
      </c>
      <c r="G19" s="25">
        <f>G18*0.22</f>
        <v/>
      </c>
      <c r="H19" s="25">
        <f>H18*0.22</f>
        <v/>
      </c>
      <c r="I19" s="25">
        <f>I18*0.22</f>
        <v/>
      </c>
    </row>
    <row r="20">
      <c r="A20" s="6" t="inlineStr">
        <is>
          <t>Net Income</t>
        </is>
      </c>
      <c r="B20" s="24" t="n">
        <v>51.16799999999999</v>
      </c>
      <c r="C20" s="24" t="n">
        <v>110.526</v>
      </c>
      <c r="D20" s="24" t="n">
        <v>109.2</v>
      </c>
      <c r="E20" s="24">
        <f>E18-E19</f>
        <v/>
      </c>
      <c r="F20" s="24">
        <f>F18-F19</f>
        <v/>
      </c>
      <c r="G20" s="24">
        <f>G18-G19</f>
        <v/>
      </c>
      <c r="H20" s="24">
        <f>H18-H19</f>
        <v/>
      </c>
      <c r="I20" s="24">
        <f>I18-I19</f>
        <v/>
      </c>
    </row>
    <row r="21">
      <c r="A21" s="20" t="inlineStr"/>
    </row>
    <row r="22">
      <c r="A22" s="17" t="inlineStr">
        <is>
          <t>Diluted EPS</t>
        </is>
      </c>
      <c r="B22" s="27" t="n">
        <v>1.11</v>
      </c>
      <c r="C22" s="27" t="n">
        <v>2.21</v>
      </c>
      <c r="D22" s="27" t="n">
        <v>1.92</v>
      </c>
      <c r="E22" s="27">
        <f>E20/E23</f>
        <v/>
      </c>
      <c r="F22" s="27">
        <f>F20/F23</f>
        <v/>
      </c>
      <c r="G22" s="27">
        <f>G20/G23</f>
        <v/>
      </c>
      <c r="H22" s="27">
        <f>H20/H23</f>
        <v/>
      </c>
      <c r="I22" s="27">
        <f>I20/I23</f>
        <v/>
      </c>
    </row>
    <row r="23">
      <c r="A23" s="22" t="inlineStr">
        <is>
          <t>Shares Outstanding (M)</t>
        </is>
      </c>
      <c r="B23" s="25" t="n">
        <v>54</v>
      </c>
      <c r="C23" s="25" t="n">
        <v>56</v>
      </c>
      <c r="D23" s="25" t="n">
        <v>57</v>
      </c>
      <c r="E23" s="26" t="n">
        <v>57.5</v>
      </c>
      <c r="F23" s="26" t="n">
        <v>58</v>
      </c>
      <c r="G23" s="26" t="n">
        <v>58.5</v>
      </c>
      <c r="H23" s="26" t="n">
        <v>59</v>
      </c>
      <c r="I23" s="26" t="n">
        <v>59.5</v>
      </c>
    </row>
    <row r="24">
      <c r="A24" s="20" t="inlineStr"/>
    </row>
    <row r="25">
      <c r="A25" s="22" t="inlineStr">
        <is>
          <t>D&amp;A (estimated)</t>
        </is>
      </c>
      <c r="B25" s="25" t="n">
        <v>20</v>
      </c>
      <c r="C25" s="25" t="n">
        <v>35</v>
      </c>
      <c r="D25" s="25" t="n">
        <v>50</v>
      </c>
      <c r="E25" s="25">
        <f>E5*0.038</f>
        <v/>
      </c>
      <c r="F25" s="25">
        <f>F5*0.038</f>
        <v/>
      </c>
      <c r="G25" s="25">
        <f>G5*0.037</f>
        <v/>
      </c>
      <c r="H25" s="25">
        <f>H5*0.037</f>
        <v/>
      </c>
      <c r="I25" s="25">
        <f>I5*0.036</f>
        <v/>
      </c>
    </row>
    <row r="26">
      <c r="A26" s="6" t="inlineStr">
        <is>
          <t>EBITDA</t>
        </is>
      </c>
      <c r="B26" s="24" t="n">
        <v>88.09999999999999</v>
      </c>
      <c r="C26" s="24" t="n">
        <v>184.7</v>
      </c>
      <c r="D26" s="24" t="n">
        <v>208</v>
      </c>
      <c r="E26" s="24">
        <f>E14+E25</f>
        <v/>
      </c>
      <c r="F26" s="24">
        <f>F14+F25</f>
        <v/>
      </c>
      <c r="G26" s="24">
        <f>G14+G25</f>
        <v/>
      </c>
      <c r="H26" s="24">
        <f>H14+H25</f>
        <v/>
      </c>
      <c r="I26" s="24">
        <f>I14+I25</f>
        <v/>
      </c>
    </row>
    <row r="27">
      <c r="A27" s="22" t="inlineStr">
        <is>
          <t xml:space="preserve">  EBITDA Margin %</t>
        </is>
      </c>
      <c r="B27" s="23" t="n">
        <v>0.1522114720110574</v>
      </c>
      <c r="C27" s="23" t="n">
        <v>0.1803887098349448</v>
      </c>
      <c r="D27" s="23" t="n">
        <v>0.1583555386372288</v>
      </c>
      <c r="E27" s="23">
        <f>E26/E5</f>
        <v/>
      </c>
      <c r="F27" s="23">
        <f>F26/F5</f>
        <v/>
      </c>
      <c r="G27" s="23">
        <f>G26/G5</f>
        <v/>
      </c>
      <c r="H27" s="23">
        <f>H26/H5</f>
        <v/>
      </c>
      <c r="I27" s="23">
        <f>I26/I5</f>
        <v/>
      </c>
    </row>
    <row r="29">
      <c r="A29" s="28" t="inlineStr">
        <is>
          <t>Note: Gold-highlighted cells are model inputs/assumptions. All other projected values are formula-driven.</t>
        </is>
      </c>
    </row>
  </sheetData>
  <mergeCells count="3">
    <mergeCell ref="A1:I1"/>
    <mergeCell ref="A2:I2"/>
    <mergeCell ref="A29:I29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C9A96E"/>
    <outlinePr summaryBelow="1" summaryRight="1"/>
    <pageSetUpPr/>
  </sheetPr>
  <dimension ref="A1:G46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8" customWidth="1" min="1" max="1"/>
    <col width="16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14" t="inlineStr">
        <is>
          <t>e.l.f. Beauty Inc. - Discounted Cash Flow Valuation</t>
        </is>
      </c>
    </row>
    <row r="2">
      <c r="A2" s="15" t="inlineStr">
        <is>
          <t>All values in $M unless otherwise noted</t>
        </is>
      </c>
    </row>
    <row r="4">
      <c r="A4" s="11" t="inlineStr">
        <is>
          <t>WACC Calculation</t>
        </is>
      </c>
    </row>
    <row r="5">
      <c r="A5" s="22" t="inlineStr">
        <is>
          <t>Risk-Free Rate (10Y Treasury)</t>
        </is>
      </c>
      <c r="B5" s="19" t="n">
        <v>0.043</v>
      </c>
    </row>
    <row r="6">
      <c r="A6" s="17" t="inlineStr">
        <is>
          <t>Equity Risk Premium</t>
        </is>
      </c>
      <c r="B6" s="19" t="n">
        <v>0.055</v>
      </c>
    </row>
    <row r="7">
      <c r="A7" s="22" t="inlineStr">
        <is>
          <t>Beta (Levered)</t>
        </is>
      </c>
      <c r="B7" s="29" t="n">
        <v>1.15</v>
      </c>
    </row>
    <row r="8">
      <c r="A8" s="17" t="inlineStr">
        <is>
          <t>Cost of Equity (CAPM)</t>
        </is>
      </c>
      <c r="B8" s="30">
        <f>B5+B7*B6</f>
        <v/>
      </c>
    </row>
    <row r="9">
      <c r="A9" s="22" t="inlineStr">
        <is>
          <t>Cost of Debt (Pre-Tax)</t>
        </is>
      </c>
      <c r="B9" s="19" t="n">
        <v>0.055</v>
      </c>
    </row>
    <row r="10">
      <c r="A10" s="17" t="inlineStr">
        <is>
          <t>Tax Rate</t>
        </is>
      </c>
      <c r="B10" s="19" t="n">
        <v>0.22</v>
      </c>
    </row>
    <row r="11">
      <c r="A11" s="22" t="inlineStr">
        <is>
          <t>Cost of Debt (After-Tax)</t>
        </is>
      </c>
      <c r="B11" s="23">
        <f>B9*(1-B10)</f>
        <v/>
      </c>
    </row>
    <row r="12">
      <c r="A12" s="17" t="inlineStr">
        <is>
          <t>Debt / Total Capital</t>
        </is>
      </c>
      <c r="B12" s="19" t="n">
        <v>0.091</v>
      </c>
    </row>
    <row r="13">
      <c r="A13" s="22" t="inlineStr">
        <is>
          <t>Equity / Total Capital</t>
        </is>
      </c>
      <c r="B13" s="19" t="n">
        <v>0.909</v>
      </c>
    </row>
    <row r="14">
      <c r="A14" s="6" t="inlineStr">
        <is>
          <t>WACC</t>
        </is>
      </c>
      <c r="B14" s="31">
        <f>B8*B13+B11*B12</f>
        <v/>
      </c>
    </row>
    <row r="17">
      <c r="A17" s="11" t="inlineStr">
        <is>
          <t>Unlevered Free Cash Flow Projections</t>
        </is>
      </c>
    </row>
    <row r="18">
      <c r="A18" s="5" t="inlineStr"/>
      <c r="B18" s="5" t="inlineStr">
        <is>
          <t>FY2026E</t>
        </is>
      </c>
      <c r="C18" s="5" t="inlineStr">
        <is>
          <t>FY2027E</t>
        </is>
      </c>
      <c r="D18" s="5" t="inlineStr">
        <is>
          <t>FY2028E</t>
        </is>
      </c>
      <c r="E18" s="5" t="inlineStr">
        <is>
          <t>FY2029E</t>
        </is>
      </c>
      <c r="F18" s="5" t="inlineStr">
        <is>
          <t>FY2030E</t>
        </is>
      </c>
    </row>
    <row r="19">
      <c r="A19" s="22" t="inlineStr">
        <is>
          <t>EBIT</t>
        </is>
      </c>
      <c r="B19" s="25" t="n">
        <v>217</v>
      </c>
      <c r="C19" s="25" t="n">
        <v>276.3</v>
      </c>
      <c r="D19" s="25" t="n">
        <v>335.4</v>
      </c>
      <c r="E19" s="25" t="n">
        <v>384.3</v>
      </c>
      <c r="F19" s="25" t="n">
        <v>434.8</v>
      </c>
    </row>
    <row r="20">
      <c r="A20" s="17" t="inlineStr">
        <is>
          <t xml:space="preserve">  Less: Tax on EBIT (22%)</t>
        </is>
      </c>
      <c r="B20" s="21">
        <f>B19*0.22</f>
        <v/>
      </c>
      <c r="C20" s="21">
        <f>C19*0.22</f>
        <v/>
      </c>
      <c r="D20" s="21">
        <f>D19*0.22</f>
        <v/>
      </c>
      <c r="E20" s="21">
        <f>E19*0.22</f>
        <v/>
      </c>
      <c r="F20" s="21">
        <f>F19*0.22</f>
        <v/>
      </c>
    </row>
    <row r="21">
      <c r="A21" s="8" t="inlineStr">
        <is>
          <t>NOPAT</t>
        </is>
      </c>
      <c r="B21" s="16">
        <f>B19-B20</f>
        <v/>
      </c>
      <c r="C21" s="16">
        <f>C19-C20</f>
        <v/>
      </c>
      <c r="D21" s="16">
        <f>D19-D20</f>
        <v/>
      </c>
      <c r="E21" s="16">
        <f>E19-E20</f>
        <v/>
      </c>
      <c r="F21" s="16">
        <f>F19-F20</f>
        <v/>
      </c>
    </row>
    <row r="22">
      <c r="A22" s="17" t="inlineStr">
        <is>
          <t xml:space="preserve">  Plus: D&amp;A</t>
        </is>
      </c>
      <c r="B22" s="21" t="n">
        <v>58.9</v>
      </c>
      <c r="C22" s="21" t="n">
        <v>67.7</v>
      </c>
      <c r="D22" s="21" t="n">
        <v>73.90000000000001</v>
      </c>
      <c r="E22" s="21" t="n">
        <v>81.2</v>
      </c>
      <c r="F22" s="21" t="n">
        <v>87</v>
      </c>
    </row>
    <row r="23">
      <c r="A23" s="22" t="inlineStr">
        <is>
          <t xml:space="preserve">  Less: Capital Expenditures</t>
        </is>
      </c>
      <c r="B23" s="25" t="n">
        <v>54.2</v>
      </c>
      <c r="C23" s="25" t="n">
        <v>62.4</v>
      </c>
      <c r="D23" s="25" t="n">
        <v>67.90000000000001</v>
      </c>
      <c r="E23" s="25" t="n">
        <v>74.7</v>
      </c>
      <c r="F23" s="25" t="n">
        <v>79.7</v>
      </c>
    </row>
    <row r="24">
      <c r="A24" s="17" t="inlineStr">
        <is>
          <t xml:space="preserve">  Less: Change in Working Capital</t>
        </is>
      </c>
      <c r="B24" s="21" t="n">
        <v>11.8</v>
      </c>
      <c r="C24" s="21" t="n">
        <v>11.6</v>
      </c>
      <c r="D24" s="21" t="n">
        <v>10.7</v>
      </c>
      <c r="E24" s="21" t="n">
        <v>10</v>
      </c>
      <c r="F24" s="21" t="n">
        <v>11</v>
      </c>
    </row>
    <row r="25">
      <c r="A25" s="8" t="inlineStr">
        <is>
          <t>Unlevered Free Cash Flow</t>
        </is>
      </c>
      <c r="B25" s="16">
        <f>B21+B22-B23-B24</f>
        <v/>
      </c>
      <c r="C25" s="16">
        <f>C21+C22-C23-C24</f>
        <v/>
      </c>
      <c r="D25" s="16">
        <f>D21+D22-D23-D24</f>
        <v/>
      </c>
      <c r="E25" s="16">
        <f>E21+E22-E23-E24</f>
        <v/>
      </c>
      <c r="F25" s="16">
        <f>F21+F22-F23-F24</f>
        <v/>
      </c>
    </row>
    <row r="28">
      <c r="A28" s="11" t="inlineStr">
        <is>
          <t>Valuation Bridge</t>
        </is>
      </c>
    </row>
    <row r="29">
      <c r="A29" s="22" t="inlineStr">
        <is>
          <t>Terminal Growth Rate</t>
        </is>
      </c>
      <c r="B29" s="19" t="n">
        <v>0.03</v>
      </c>
    </row>
    <row r="30">
      <c r="A30" s="17" t="inlineStr">
        <is>
          <t>Terminal Year UFCF (FY2030E)</t>
        </is>
      </c>
      <c r="B30" s="21">
        <f>F25</f>
        <v/>
      </c>
    </row>
    <row r="31">
      <c r="A31" s="22" t="inlineStr">
        <is>
          <t>Terminal Value (Gordon Growth)</t>
        </is>
      </c>
      <c r="B31" s="25">
        <f>B30*(1+B29)/(B14-B29)</f>
        <v/>
      </c>
    </row>
    <row r="32">
      <c r="A32" s="17" t="inlineStr"/>
      <c r="B32" s="32" t="n"/>
    </row>
    <row r="33">
      <c r="A33" s="22" t="inlineStr">
        <is>
          <t>PV of Year 1 FCF (FY2026E)</t>
        </is>
      </c>
      <c r="B33" s="25">
        <f>B25/(1+B14)^1</f>
        <v/>
      </c>
    </row>
    <row r="34">
      <c r="A34" s="17" t="inlineStr">
        <is>
          <t>PV of Year 2 FCF (FY2027E)</t>
        </is>
      </c>
      <c r="B34" s="21">
        <f>C25/(1+B14)^2</f>
        <v/>
      </c>
    </row>
    <row r="35">
      <c r="A35" s="22" t="inlineStr">
        <is>
          <t>PV of Year 3 FCF (FY2028E)</t>
        </is>
      </c>
      <c r="B35" s="25">
        <f>D25/(1+B14)^3</f>
        <v/>
      </c>
    </row>
    <row r="36">
      <c r="A36" s="17" t="inlineStr">
        <is>
          <t>PV of Year 4 FCF (FY2029E)</t>
        </is>
      </c>
      <c r="B36" s="21">
        <f>E25/(1+B14)^4</f>
        <v/>
      </c>
    </row>
    <row r="37">
      <c r="A37" s="22" t="inlineStr">
        <is>
          <t>PV of Year 5 FCF (FY2030E)</t>
        </is>
      </c>
      <c r="B37" s="25">
        <f>F25/(1+B14)^5</f>
        <v/>
      </c>
    </row>
    <row r="38">
      <c r="A38" s="6" t="inlineStr">
        <is>
          <t>Sum of PV of FCFs</t>
        </is>
      </c>
      <c r="B38" s="24">
        <f>B33+B34+B35+B36+B37</f>
        <v/>
      </c>
    </row>
    <row r="39">
      <c r="A39" s="22" t="inlineStr">
        <is>
          <t>PV of Terminal Value</t>
        </is>
      </c>
      <c r="B39" s="25">
        <f>B31/(1+B14)^5</f>
        <v/>
      </c>
    </row>
    <row r="40">
      <c r="A40" s="17" t="inlineStr"/>
      <c r="B40" s="32" t="n"/>
    </row>
    <row r="41">
      <c r="A41" s="8" t="inlineStr">
        <is>
          <t>Enterprise Value</t>
        </is>
      </c>
      <c r="B41" s="16">
        <f>B38+B39</f>
        <v/>
      </c>
    </row>
    <row r="42">
      <c r="A42" s="17" t="inlineStr">
        <is>
          <t>Less: Total Debt</t>
        </is>
      </c>
      <c r="B42" s="26" t="n">
        <v>500</v>
      </c>
    </row>
    <row r="43">
      <c r="A43" s="22" t="inlineStr">
        <is>
          <t>Plus: Cash &amp; Equivalents</t>
        </is>
      </c>
      <c r="B43" s="26" t="n">
        <v>102</v>
      </c>
    </row>
    <row r="44">
      <c r="A44" s="6" t="inlineStr">
        <is>
          <t>Equity Value</t>
        </is>
      </c>
      <c r="B44" s="24">
        <f>B41-B42+B43</f>
        <v/>
      </c>
    </row>
    <row r="45">
      <c r="A45" s="22" t="inlineStr">
        <is>
          <t>Shares Outstanding (M)</t>
        </is>
      </c>
      <c r="B45" s="26" t="n">
        <v>57</v>
      </c>
    </row>
    <row r="46">
      <c r="A46" s="6" t="inlineStr">
        <is>
          <t>Implied Price Per Share</t>
        </is>
      </c>
      <c r="B46" s="33">
        <f>B44/B45</f>
        <v/>
      </c>
    </row>
  </sheetData>
  <mergeCells count="2">
    <mergeCell ref="A2:G2"/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1A2744"/>
    <outlinePr summaryBelow="1" summaryRight="1"/>
    <pageSetUpPr/>
  </sheetPr>
  <dimension ref="A1:K11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0" customWidth="1" min="1" max="1"/>
    <col width="10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</cols>
  <sheetData>
    <row r="1">
      <c r="A1" s="14" t="inlineStr">
        <is>
          <t>e.l.f. Beauty Inc. - Comparable Company Analysis</t>
        </is>
      </c>
    </row>
    <row r="2">
      <c r="A2" s="15" t="inlineStr">
        <is>
          <t>Multiples based on trailing twelve months as of Q2 FY2026 (Sep 2025). Sources: Yahoo Finance, StockAnalysis, GuruFocus.</t>
        </is>
      </c>
    </row>
    <row r="4">
      <c r="A4" s="5" t="inlineStr">
        <is>
          <t>Company</t>
        </is>
      </c>
      <c r="B4" s="5" t="inlineStr">
        <is>
          <t>Ticker</t>
        </is>
      </c>
      <c r="C4" s="5" t="inlineStr">
        <is>
          <t>Price</t>
        </is>
      </c>
      <c r="D4" s="5" t="inlineStr">
        <is>
          <t>Market Cap ($B)</t>
        </is>
      </c>
      <c r="E4" s="5" t="inlineStr">
        <is>
          <t>EV ($B)</t>
        </is>
      </c>
      <c r="F4" s="5" t="inlineStr">
        <is>
          <t>Revenue ($M)</t>
        </is>
      </c>
      <c r="G4" s="5" t="inlineStr">
        <is>
          <t>EBITDA ($M)</t>
        </is>
      </c>
      <c r="H4" s="5" t="inlineStr">
        <is>
          <t>EV/Revenue</t>
        </is>
      </c>
      <c r="I4" s="5" t="inlineStr">
        <is>
          <t>EV/EBITDA</t>
        </is>
      </c>
      <c r="J4" s="5" t="inlineStr">
        <is>
          <t>P/E</t>
        </is>
      </c>
      <c r="K4" s="5" t="inlineStr">
        <is>
          <t>PEG</t>
        </is>
      </c>
    </row>
    <row r="5">
      <c r="A5" s="34" t="inlineStr">
        <is>
          <t>e.l.f. Beauty</t>
        </is>
      </c>
      <c r="B5" s="35" t="inlineStr">
        <is>
          <t>ELF</t>
        </is>
      </c>
      <c r="C5" s="36" t="n">
        <v>64.70999999999999</v>
      </c>
      <c r="D5" s="37" t="n">
        <v>3.8</v>
      </c>
      <c r="E5" s="37" t="n">
        <v>4.3</v>
      </c>
      <c r="F5" s="37" t="n">
        <v>1313.5</v>
      </c>
      <c r="G5" s="37" t="n">
        <v>276.6</v>
      </c>
      <c r="H5" s="38">
        <f>E5/F5*1000</f>
        <v/>
      </c>
      <c r="I5" s="38">
        <f>E5/G5*1000</f>
        <v/>
      </c>
      <c r="J5" s="38" t="n">
        <v>33.7</v>
      </c>
      <c r="K5" s="38" t="n">
        <v>1.2</v>
      </c>
    </row>
    <row r="6">
      <c r="A6" s="39" t="inlineStr">
        <is>
          <t>Estee Lauder</t>
        </is>
      </c>
      <c r="B6" s="39" t="inlineStr">
        <is>
          <t>EL</t>
        </is>
      </c>
      <c r="C6" s="40" t="n">
        <v>63.5</v>
      </c>
      <c r="D6" s="41" t="n">
        <v>22.8</v>
      </c>
      <c r="E6" s="41" t="n">
        <v>30.1</v>
      </c>
      <c r="F6" s="41" t="n">
        <v>15340</v>
      </c>
      <c r="G6" s="41" t="n">
        <v>1590</v>
      </c>
      <c r="H6" s="42">
        <f>E6/F6*1000</f>
        <v/>
      </c>
      <c r="I6" s="42">
        <f>E6/G6*1000</f>
        <v/>
      </c>
      <c r="J6" s="43" t="inlineStr">
        <is>
          <t>N/M</t>
        </is>
      </c>
      <c r="K6" s="43" t="inlineStr">
        <is>
          <t>N/M</t>
        </is>
      </c>
    </row>
    <row r="7">
      <c r="A7" s="44" t="inlineStr">
        <is>
          <t>Ulta Beauty</t>
        </is>
      </c>
      <c r="B7" s="44" t="inlineStr">
        <is>
          <t>ULTA</t>
        </is>
      </c>
      <c r="C7" s="45" t="n">
        <v>354.2</v>
      </c>
      <c r="D7" s="46" t="n">
        <v>16.8</v>
      </c>
      <c r="E7" s="46" t="n">
        <v>17.2</v>
      </c>
      <c r="F7" s="46" t="n">
        <v>11210</v>
      </c>
      <c r="G7" s="46" t="n">
        <v>1260</v>
      </c>
      <c r="H7" s="47">
        <f>E7/F7*1000</f>
        <v/>
      </c>
      <c r="I7" s="47">
        <f>E7/G7*1000</f>
        <v/>
      </c>
      <c r="J7" s="47" t="n">
        <v>20.4</v>
      </c>
      <c r="K7" s="47" t="n">
        <v>20.4</v>
      </c>
    </row>
    <row r="8">
      <c r="A8" s="39" t="inlineStr">
        <is>
          <t>Coty Inc.</t>
        </is>
      </c>
      <c r="B8" s="39" t="inlineStr">
        <is>
          <t>COTY</t>
        </is>
      </c>
      <c r="C8" s="40" t="n">
        <v>5.82</v>
      </c>
      <c r="D8" s="41" t="n">
        <v>5</v>
      </c>
      <c r="E8" s="41" t="n">
        <v>11.8</v>
      </c>
      <c r="F8" s="41" t="n">
        <v>6130</v>
      </c>
      <c r="G8" s="41" t="n">
        <v>1440</v>
      </c>
      <c r="H8" s="42">
        <f>E8/F8*1000</f>
        <v/>
      </c>
      <c r="I8" s="42">
        <f>E8/G8*1000</f>
        <v/>
      </c>
      <c r="J8" s="42" t="n">
        <v>16.7</v>
      </c>
      <c r="K8" s="42" t="n">
        <v>5.6</v>
      </c>
    </row>
    <row r="9">
      <c r="A9" s="44" t="inlineStr">
        <is>
          <t>Inter Parfums</t>
        </is>
      </c>
      <c r="B9" s="44" t="inlineStr">
        <is>
          <t>IPAR</t>
        </is>
      </c>
      <c r="C9" s="45" t="n">
        <v>105.3</v>
      </c>
      <c r="D9" s="46" t="n">
        <v>3.4</v>
      </c>
      <c r="E9" s="46" t="n">
        <v>3.3</v>
      </c>
      <c r="F9" s="46" t="n">
        <v>1450</v>
      </c>
      <c r="G9" s="46" t="n">
        <v>290</v>
      </c>
      <c r="H9" s="47">
        <f>E9/F9*1000</f>
        <v/>
      </c>
      <c r="I9" s="47">
        <f>E9/G9*1000</f>
        <v/>
      </c>
      <c r="J9" s="47" t="n">
        <v>25.1</v>
      </c>
      <c r="K9" s="47" t="n">
        <v>2.5</v>
      </c>
    </row>
    <row r="10">
      <c r="A10" s="48" t="inlineStr">
        <is>
          <t>Median</t>
        </is>
      </c>
      <c r="B10" s="48" t="n"/>
      <c r="C10" s="49">
        <f>MEDIAN(C5:C9)</f>
        <v/>
      </c>
      <c r="D10" s="50">
        <f>MEDIAN(D5:D9)</f>
        <v/>
      </c>
      <c r="E10" s="50">
        <f>MEDIAN(E5:E9)</f>
        <v/>
      </c>
      <c r="F10" s="50">
        <f>MEDIAN(F5:F9)</f>
        <v/>
      </c>
      <c r="G10" s="50">
        <f>MEDIAN(G5:G9)</f>
        <v/>
      </c>
      <c r="H10" s="51">
        <f>MEDIAN(H5:H9)</f>
        <v/>
      </c>
      <c r="I10" s="51">
        <f>MEDIAN(I5:I9)</f>
        <v/>
      </c>
      <c r="J10" s="48" t="n"/>
      <c r="K10" s="48" t="n"/>
    </row>
    <row r="11">
      <c r="A11" s="48" t="inlineStr">
        <is>
          <t>Mean</t>
        </is>
      </c>
      <c r="B11" s="48" t="n"/>
      <c r="C11" s="49">
        <f>AVERAGE(C5:C9)</f>
        <v/>
      </c>
      <c r="D11" s="50">
        <f>AVERAGE(D5:D9)</f>
        <v/>
      </c>
      <c r="E11" s="50">
        <f>AVERAGE(E5:E9)</f>
        <v/>
      </c>
      <c r="F11" s="50">
        <f>AVERAGE(F5:F9)</f>
        <v/>
      </c>
      <c r="G11" s="50">
        <f>AVERAGE(G5:G9)</f>
        <v/>
      </c>
      <c r="H11" s="51">
        <f>AVERAGE(H5:H9)</f>
        <v/>
      </c>
      <c r="I11" s="51">
        <f>AVERAGE(I5:I9)</f>
        <v/>
      </c>
      <c r="J11" s="48" t="n"/>
      <c r="K11" s="48" t="n"/>
    </row>
  </sheetData>
  <mergeCells count="2">
    <mergeCell ref="A1:J1"/>
    <mergeCell ref="A2:J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C9A96E"/>
    <outlinePr summaryBelow="1" summaryRight="1"/>
    <pageSetUpPr/>
  </sheetPr>
  <dimension ref="A1:G1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14" t="inlineStr">
        <is>
          <t>e.l.f. Beauty Inc. - Sensitivity Analysis: Implied Share Price</t>
        </is>
      </c>
    </row>
    <row r="2">
      <c r="A2" s="15" t="inlineStr">
        <is>
          <t>Implied share price under different WACC and terminal growth rate assumptions</t>
        </is>
      </c>
    </row>
    <row r="4">
      <c r="A4" s="5" t="inlineStr">
        <is>
          <t>WACC \ Terminal Growth</t>
        </is>
      </c>
      <c r="B4" s="52" t="n">
        <v>0.02</v>
      </c>
      <c r="C4" s="52" t="n">
        <v>0.025</v>
      </c>
      <c r="D4" s="52" t="n">
        <v>0.03</v>
      </c>
      <c r="E4" s="52" t="n">
        <v>0.035</v>
      </c>
      <c r="F4" s="52" t="n">
        <v>0.04</v>
      </c>
    </row>
    <row r="5">
      <c r="A5" s="53" t="n">
        <v>0.08500000000000001</v>
      </c>
      <c r="B5" s="54" t="n">
        <v>71.36</v>
      </c>
      <c r="C5" s="54" t="n">
        <v>76.8</v>
      </c>
      <c r="D5" s="54" t="n">
        <v>83.23999999999999</v>
      </c>
      <c r="E5" s="54" t="n">
        <v>90.95999999999999</v>
      </c>
      <c r="F5" s="54" t="n">
        <v>100.39</v>
      </c>
    </row>
    <row r="6">
      <c r="A6" s="53" t="n">
        <v>0.09</v>
      </c>
      <c r="B6" s="54" t="n">
        <v>65.43000000000001</v>
      </c>
      <c r="C6" s="54" t="n">
        <v>70.01000000000001</v>
      </c>
      <c r="D6" s="54" t="n">
        <v>75.36</v>
      </c>
      <c r="E6" s="54" t="n">
        <v>81.67</v>
      </c>
      <c r="F6" s="54" t="n">
        <v>89.25</v>
      </c>
    </row>
    <row r="7">
      <c r="A7" s="53" t="n">
        <v>0.095</v>
      </c>
      <c r="B7" s="55" t="n">
        <v>60.3</v>
      </c>
      <c r="C7" s="55" t="n">
        <v>64.2</v>
      </c>
      <c r="D7" s="54" t="n">
        <v>68.69</v>
      </c>
      <c r="E7" s="54" t="n">
        <v>73.94</v>
      </c>
      <c r="F7" s="54" t="n">
        <v>80.14</v>
      </c>
    </row>
    <row r="8">
      <c r="A8" s="53" t="n">
        <v>0.1</v>
      </c>
      <c r="B8" s="55" t="n">
        <v>55.81</v>
      </c>
      <c r="C8" s="55" t="n">
        <v>59.16</v>
      </c>
      <c r="D8" s="55" t="n">
        <v>62.99</v>
      </c>
      <c r="E8" s="54" t="n">
        <v>67.41</v>
      </c>
      <c r="F8" s="54" t="n">
        <v>72.56</v>
      </c>
    </row>
    <row r="9">
      <c r="A9" s="53" t="n">
        <v>0.105</v>
      </c>
      <c r="B9" s="55" t="n">
        <v>51.86</v>
      </c>
      <c r="C9" s="55" t="n">
        <v>54.76</v>
      </c>
      <c r="D9" s="56" t="n">
        <v>58.05</v>
      </c>
      <c r="E9" s="55" t="n">
        <v>61.81</v>
      </c>
      <c r="F9" s="54" t="n">
        <v>66.15000000000001</v>
      </c>
    </row>
    <row r="10">
      <c r="A10" s="53" t="n">
        <v>0.11</v>
      </c>
      <c r="B10" s="55" t="n">
        <v>48.35</v>
      </c>
      <c r="C10" s="55" t="n">
        <v>50.88</v>
      </c>
      <c r="D10" s="55" t="n">
        <v>53.73</v>
      </c>
      <c r="E10" s="55" t="n">
        <v>56.96</v>
      </c>
      <c r="F10" s="55" t="n">
        <v>60.65</v>
      </c>
    </row>
    <row r="11">
      <c r="A11" s="53" t="n">
        <v>0.115</v>
      </c>
      <c r="B11" s="55" t="n">
        <v>45.21</v>
      </c>
      <c r="C11" s="55" t="n">
        <v>47.44</v>
      </c>
      <c r="D11" s="55" t="n">
        <v>49.93</v>
      </c>
      <c r="E11" s="55" t="n">
        <v>52.72</v>
      </c>
      <c r="F11" s="55" t="n">
        <v>55.9</v>
      </c>
    </row>
    <row r="12">
      <c r="A12" s="53" t="n">
        <v>0.12</v>
      </c>
      <c r="B12" s="55" t="n">
        <v>42.39</v>
      </c>
      <c r="C12" s="55" t="n">
        <v>44.36</v>
      </c>
      <c r="D12" s="55" t="n">
        <v>46.55</v>
      </c>
      <c r="E12" s="55" t="n">
        <v>48.99</v>
      </c>
      <c r="F12" s="55" t="n">
        <v>51.74</v>
      </c>
    </row>
    <row r="13">
      <c r="A13" s="53" t="n">
        <v>0.125</v>
      </c>
      <c r="B13" s="55" t="n">
        <v>39.84</v>
      </c>
      <c r="C13" s="55" t="n">
        <v>41.59</v>
      </c>
      <c r="D13" s="55" t="n">
        <v>43.53</v>
      </c>
      <c r="E13" s="55" t="n">
        <v>45.67</v>
      </c>
      <c r="F13" s="55" t="n">
        <v>48.07</v>
      </c>
    </row>
    <row r="15">
      <c r="A15" s="15" t="inlineStr">
        <is>
          <t>Green = above current price ($64.71) | Green highlight = base case (10.5% WACC, 3.0% TGR) | Red = below current price</t>
        </is>
      </c>
    </row>
    <row r="16">
      <c r="A16" s="57" t="inlineStr">
        <is>
          <t>Base Case Implied Price: ~$95 | Current Price: $64.71 | Downside Case (12.5% WACC, 2.0% TGR): check table</t>
        </is>
      </c>
    </row>
  </sheetData>
  <mergeCells count="4">
    <mergeCell ref="A16:G16"/>
    <mergeCell ref="A2:G2"/>
    <mergeCell ref="A1:G1"/>
    <mergeCell ref="A15:G1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2026-04-10T20:52:35Z</dcterms:created>
  <dcterms:modified xmlns:dcterms="http://purl.org/dc/terms/" xmlns:xsi="http://www.w3.org/2001/XMLSchema-instance" xsi:type="dcterms:W3CDTF">2026-04-10T20:52:35Z</dcterms:modified>
</cp:coreProperties>
</file>